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alkulator Faraid" sheetId="1" state="visible" r:id="rId3"/>
    <sheet name="Pengiraan" sheetId="2" state="visible" r:id="rId4"/>
    <sheet name="Panduan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<sst xmlns="http://schemas.openxmlformats.org/spreadsheetml/2006/main" count="127" uniqueCount="102">
  <si>
    <t xml:space="preserve">KALKULATOR PEMBAHAGIAN HARTA PUSAKA (FARAID)</t>
  </si>
  <si>
    <t xml:space="preserve">Template ringkas — pengiraan mengikut hukum faraid (fardhu, asabah, awl &amp; radd)</t>
  </si>
  <si>
    <t xml:space="preserve">PANDUAN: Isi hanya sel berlatar KUNING (tulisan biru). Semua sel lain dikira automatik — jangan padam formulanya. Nilai sedia ada adalah CONTOH; gantikan dengan data sebenar.</t>
  </si>
  <si>
    <t xml:space="preserve">BAHAGIAN 1  —  MAKLUMAT SI MATI</t>
  </si>
  <si>
    <t xml:space="preserve">Nama si mati</t>
  </si>
  <si>
    <t xml:space="preserve">Ahmad bin Ali (CONTOH)</t>
  </si>
  <si>
    <t xml:space="preserve">Nama penuh seperti dalam kad pengenalan</t>
  </si>
  <si>
    <t xml:space="preserve">Tarikh kematian</t>
  </si>
  <si>
    <t xml:space="preserve">12/03/2026</t>
  </si>
  <si>
    <t xml:space="preserve">Format: HH/BB/TTTT</t>
  </si>
  <si>
    <t xml:space="preserve">BAHAGIAN 2  —  HARTA PUSAKA &amp; TOLAKAN (RM)</t>
  </si>
  <si>
    <t xml:space="preserve">Jumlah harta kasar (semua aset)</t>
  </si>
  <si>
    <t xml:space="preserve">Tunai, simpanan, tanah, rumah, saham, KWSP (jika tiada penama) dll.</t>
  </si>
  <si>
    <t xml:space="preserve">(-) Kos pengurusan jenazah</t>
  </si>
  <si>
    <t xml:space="preserve">(-) Hutang si mati (termasuk hutang Allah)</t>
  </si>
  <si>
    <t xml:space="preserve">Baki selepas jenazah &amp; hutang</t>
  </si>
  <si>
    <t xml:space="preserve">Had maksimum wasiat (1/3 daripada baki)</t>
  </si>
  <si>
    <t xml:space="preserve">Wasiat melebihi 1/3 perlu persetujuan semua waris</t>
  </si>
  <si>
    <t xml:space="preserve">(-) Wasiat kepada bukan waris</t>
  </si>
  <si>
    <t xml:space="preserve">Jika melebihi had, hanya had maksimum diambil kira</t>
  </si>
  <si>
    <t xml:space="preserve">HARTA BOLEH DIFARAIDKAN</t>
  </si>
  <si>
    <t xml:space="preserve">BAHAGIAN 3  —  SENARAI WARIS YANG MASIH HIDUP (isi bilangan)</t>
  </si>
  <si>
    <t xml:space="preserve">Waris</t>
  </si>
  <si>
    <t xml:space="preserve">Bilangan</t>
  </si>
  <si>
    <t xml:space="preserve">Catatan</t>
  </si>
  <si>
    <t xml:space="preserve">Suami</t>
  </si>
  <si>
    <t xml:space="preserve">Isi 1 jika si mati perempuan dan suami masih hidup</t>
  </si>
  <si>
    <t xml:space="preserve">Isteri</t>
  </si>
  <si>
    <t xml:space="preserve">Bilangan isteri yang masih hidup (1-4)</t>
  </si>
  <si>
    <t xml:space="preserve">Bapa</t>
  </si>
  <si>
    <t xml:space="preserve">Isi 0 atau 1</t>
  </si>
  <si>
    <t xml:space="preserve">Ibu</t>
  </si>
  <si>
    <t xml:space="preserve">Datuk (bapa kepada bapa)</t>
  </si>
  <si>
    <t xml:space="preserve">Terhalang (mahjub) jika bapa masih hidup</t>
  </si>
  <si>
    <t xml:space="preserve">Nenek</t>
  </si>
  <si>
    <t xml:space="preserve">Terhalang jika ibu masih hidup; 1/6 dikongsi sama rata</t>
  </si>
  <si>
    <t xml:space="preserve">Anak lelaki</t>
  </si>
  <si>
    <t xml:space="preserve">Anak lelaki kandung</t>
  </si>
  <si>
    <t xml:space="preserve">Anak perempuan</t>
  </si>
  <si>
    <t xml:space="preserve">Anak perempuan kandung</t>
  </si>
  <si>
    <t xml:space="preserve">Saudara lelaki kandung</t>
  </si>
  <si>
    <t xml:space="preserve">Terhalang jika ada anak lelaki / bapa / datuk</t>
  </si>
  <si>
    <t xml:space="preserve">Saudara perempuan kandung</t>
  </si>
  <si>
    <t xml:space="preserve">BAHAGIAN 4  —  KEPUTUSAN PEMBAHAGIAN (automatik)</t>
  </si>
  <si>
    <t xml:space="preserve">Bahagian (pecahan)</t>
  </si>
  <si>
    <t xml:space="preserve">Peratus</t>
  </si>
  <si>
    <t xml:space="preserve">Jumlah (RM)</t>
  </si>
  <si>
    <t xml:space="preserve">Setiap seorang (RM)</t>
  </si>
  <si>
    <t xml:space="preserve">Status</t>
  </si>
  <si>
    <t xml:space="preserve">Baitulmal (jika tiada waris yang layak)</t>
  </si>
  <si>
    <t xml:space="preserve">-</t>
  </si>
  <si>
    <t xml:space="preserve">JUMLAH</t>
  </si>
  <si>
    <t xml:space="preserve">Nota: Template ini meliputi waris asas (suami/isteri, bapa, ibu, datuk, nenek, anak, saudara kandung) termasuk kaedah 'awl dan radd. Ia TIDAK meliputi cucu, saudara seibu/sebapa sahaja, bapa saudara, anak angkat, harta sepencarian dan hibah. Rujuk Pejabat Agama / Amanah Raya / Mahkamah Syariah untuk pengesahan rasmi.</t>
  </si>
  <si>
    <t xml:space="preserve">HELAIAN PENGIRAAN AUTOMATIK — JANGAN UBAH. Semua input ada di helaian 'Kalkulator Faraid'.</t>
  </si>
  <si>
    <t xml:space="preserve">A. Pembolehubah asas</t>
  </si>
  <si>
    <t xml:space="preserve">Bil. anak lelaki (AL)</t>
  </si>
  <si>
    <t xml:space="preserve">Bil. anak perempuan (AP)</t>
  </si>
  <si>
    <t xml:space="preserve">Ada furu' (anak)</t>
  </si>
  <si>
    <t xml:space="preserve">Bil. isteri</t>
  </si>
  <si>
    <t xml:space="preserve">Datuk (layak)</t>
  </si>
  <si>
    <t xml:space="preserve">Nenek (layak)</t>
  </si>
  <si>
    <t xml:space="preserve">Saudara lelaki (asal)</t>
  </si>
  <si>
    <t xml:space="preserve">Saudara perempuan (asal)</t>
  </si>
  <si>
    <t xml:space="preserve">Saudara layak (1=tidak mahjub)</t>
  </si>
  <si>
    <t xml:space="preserve">Saudara lelaki berkesan</t>
  </si>
  <si>
    <t xml:space="preserve">Saudara perempuan berkesan</t>
  </si>
  <si>
    <t xml:space="preserve">Jumlah saudara (asal)</t>
  </si>
  <si>
    <t xml:space="preserve">B. Bahagian setiap waris</t>
  </si>
  <si>
    <t xml:space="preserve">Bil. berkesan</t>
  </si>
  <si>
    <t xml:space="preserve">Fardhu</t>
  </si>
  <si>
    <t xml:space="preserve">Asabah</t>
  </si>
  <si>
    <t xml:space="preserve">Radd</t>
  </si>
  <si>
    <t xml:space="preserve">Bahagian akhir</t>
  </si>
  <si>
    <t xml:space="preserve">0</t>
  </si>
  <si>
    <t xml:space="preserve">Datuk</t>
  </si>
  <si>
    <t xml:space="preserve">Jumlah fardhu (TF)</t>
  </si>
  <si>
    <t xml:space="preserve">Faktor 'awl</t>
  </si>
  <si>
    <t xml:space="preserve">Baki selepas fardhu</t>
  </si>
  <si>
    <t xml:space="preserve">Jenis asabah (1=anak,2=bapa,3=datuk,4=saudara,5=ma'al ghair,0=tiada)</t>
  </si>
  <si>
    <t xml:space="preserve">Berat asabah</t>
  </si>
  <si>
    <t xml:space="preserve">Asas radd (fardhu bukan pasangan)</t>
  </si>
  <si>
    <t xml:space="preserve">Baki ke Baitulmal</t>
  </si>
  <si>
    <t xml:space="preserve">Jumlah semakan</t>
  </si>
  <si>
    <t xml:space="preserve">PANDUAN RINGKAS PENGGUNAAN</t>
  </si>
  <si>
    <t xml:space="preserve">LANGKAH 1 — Isi Bahagian 2: jumlah harta kasar, kos pengurusan jenazah, hutang dan wasiat.</t>
  </si>
  <si>
    <t xml:space="preserve">   Susunan keutamaan: (1) pengurusan jenazah, (2) hutang, (3) wasiat (maksimum 1/3), (4) baru difaraidkan.</t>
  </si>
  <si>
    <t xml:space="preserve">LANGKAH 2 — Isi Bahagian 3: bilangan waris yang MASIH HIDUP sahaja pada tarikh kematian.</t>
  </si>
  <si>
    <t xml:space="preserve">LANGKAH 3 — Keputusan di Bahagian 4 dikira secara automatik.</t>
  </si>
  <si>
    <t xml:space="preserve">KAEDAH YANG DIGUNAKAN</t>
  </si>
  <si>
    <t xml:space="preserve">Suami: 1/2 (tiada anak) atau 1/4 (ada anak).</t>
  </si>
  <si>
    <t xml:space="preserve">Isteri: 1/4 (tiada anak) atau 1/8 (ada anak) — dikongsi sama rata antara semua isteri.</t>
  </si>
  <si>
    <t xml:space="preserve">Bapa: 1/6 apabila ada anak lelaki; 1/6 + baki apabila hanya ada anak perempuan; semua baki (asabah) jika tiada anak.</t>
  </si>
  <si>
    <t xml:space="preserve">Ibu: 1/6 jika ada anak atau dua saudara ke atas; jika tidak 1/3. Kes 'Umariyyatan (pasangan + ibu + bapa sahaja) dikira 1/3 daripada baki.</t>
  </si>
  <si>
    <t xml:space="preserve">Datuk: menggantikan bapa apabila bapa telah meninggal. Nenek: 1/6 apabila ibu telah meninggal.</t>
  </si>
  <si>
    <t xml:space="preserve">Anak: anak lelaki menjadi asabah; nisbah lelaki : perempuan = 2 : 1. Anak perempuan tanpa anak lelaki = 1/2 (seorang) atau 2/3 (dua ke atas).</t>
  </si>
  <si>
    <t xml:space="preserve">Saudara kandung: terhalang (mahjub) oleh anak lelaki, bapa atau datuk. Bersama anak perempuan, saudara perempuan menjadi asabah ma'al ghair.</t>
  </si>
  <si>
    <t xml:space="preserve">'Awl: jika jumlah fardhu melebihi 1, semua bahagian dikecilkan secara berkadar.</t>
  </si>
  <si>
    <t xml:space="preserve">Radd: jika ada baki dan tiada asabah, baki dikembalikan kepada waris fardhu kecuali suami/isteri.</t>
  </si>
  <si>
    <t xml:space="preserve">HAD TEMPLATE INI</t>
  </si>
  <si>
    <t xml:space="preserve">Tidak meliputi: cucu (anak kepada anak lelaki), saudara seibu sahaja / sebapa sahaja, bapa saudara, sepupu, anak angkat, dan waris jauh yang lain.</t>
  </si>
  <si>
    <t xml:space="preserve">Tidak mengambil kira harta sepencarian, hibah, penama KWSP/insurans dan amanah — ini diselesaikan SEBELUM faraid.</t>
  </si>
  <si>
    <t xml:space="preserve">Keputusan template ini adalah anggaran untuk perancangan sahaja. Pengesahan rasmi perlu daripada Mahkamah Syariah, Amanah Raya Berhad (ARB) atau Pejabat Pusaka Kecil (JKPTG).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</si>
</sst>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;\(#,##0.00\);\-"/>
    <numFmt numFmtId="166" formatCode="0"/>
    <numFmt numFmtId="167" formatCode="# ??/???"/>
    <numFmt numFmtId="168" formatCode="0.00%;\-0.00%;\-"/>
    <numFmt numFmtId="169" formatCode="0.00000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i val="true"/>
      <sz val="10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1"/>
      <color rgb="FFC00000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2"/>
      <color rgb="FF1F4E3D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F4E3D"/>
        <bgColor rgb="FF003366"/>
      </patternFill>
    </fill>
    <fill>
      <patternFill patternType="solid">
        <fgColor rgb="FFF2F2F2"/>
        <bgColor rgb="FFFFFFFF"/>
      </patternFill>
    </fill>
    <fill>
      <patternFill patternType="solid">
        <fgColor rgb="FFFFF2A8"/>
        <bgColor rgb="FFF2F2F2"/>
      </patternFill>
    </fill>
    <fill>
      <patternFill patternType="solid">
        <fgColor rgb="FFC6E0B4"/>
        <bgColor rgb="FFD9E7E1"/>
      </patternFill>
    </fill>
    <fill>
      <patternFill patternType="solid">
        <fgColor rgb="FFD9E7E1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3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2" borderId="0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9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1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6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6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0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0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0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3" borderId="0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6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6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9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6E0B4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E7E1"/>
      <rgbColor rgb="FFFFF2A8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1F4E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4"/>
    <col collapsed="false" customWidth="true" hidden="false" outlineLevel="0" max="2" min="2" style="1" width="16"/>
    <col collapsed="false" customWidth="true" hidden="false" outlineLevel="0" max="3" min="3" style="1" width="18"/>
    <col collapsed="false" customWidth="true" hidden="false" outlineLevel="0" max="4" min="4" style="1" width="12"/>
    <col collapsed="false" customWidth="true" hidden="false" outlineLevel="0" max="5" min="5" style="1" width="16"/>
    <col collapsed="false" customWidth="true" hidden="false" outlineLevel="0" max="6" min="6" style="1" width="20"/>
    <col collapsed="false" customWidth="true" hidden="false" outlineLevel="0" max="7" min="7" style="1" width="24"/>
  </cols>
  <sheetData>
    <row r="1" customFormat="false" ht="30" hidden="false" customHeight="true" outlineLevel="0" collapsed="false">
      <c r="A1" s="2" t="s">
        <v>0</v>
      </c>
      <c r="B1" s="2"/>
      <c r="C1" s="2"/>
      <c r="D1" s="2"/>
      <c r="E1" s="2"/>
      <c r="F1" s="2"/>
      <c r="G1" s="2"/>
    </row>
    <row r="2" customFormat="false" ht="15" hidden="false" customHeight="false" outlineLevel="0" collapsed="false">
      <c r="A2" s="3" t="s">
        <v>1</v>
      </c>
      <c r="B2" s="3"/>
      <c r="C2" s="3"/>
      <c r="D2" s="3"/>
      <c r="E2" s="3"/>
      <c r="F2" s="3"/>
      <c r="G2" s="3"/>
    </row>
    <row r="3" customFormat="false" ht="25.5" hidden="false" customHeight="true" outlineLevel="0" collapsed="false">
      <c r="A3" s="4" t="s">
        <v>2</v>
      </c>
      <c r="B3" s="4"/>
      <c r="C3" s="4"/>
      <c r="D3" s="4"/>
      <c r="E3" s="4"/>
      <c r="F3" s="4"/>
      <c r="G3" s="4"/>
    </row>
    <row r="5" customFormat="false" ht="19.5" hidden="false" customHeight="true" outlineLevel="0" collapsed="false">
      <c r="A5" s="5" t="s">
        <v>3</v>
      </c>
      <c r="B5" s="5"/>
      <c r="C5" s="5"/>
      <c r="D5" s="5"/>
      <c r="E5" s="5"/>
      <c r="F5" s="5"/>
      <c r="G5" s="5"/>
    </row>
    <row r="6" customFormat="false" ht="15" hidden="false" customHeight="false" outlineLevel="0" collapsed="false">
      <c r="A6" s="6" t="s">
        <v>4</v>
      </c>
      <c r="B6" s="7" t="s">
        <v>5</v>
      </c>
      <c r="C6" s="8" t="s">
        <v>6</v>
      </c>
    </row>
    <row r="7" customFormat="false" ht="15" hidden="false" customHeight="false" outlineLevel="0" collapsed="false">
      <c r="A7" s="6" t="s">
        <v>7</v>
      </c>
      <c r="B7" s="7" t="s">
        <v>8</v>
      </c>
      <c r="C7" s="8" t="s">
        <v>9</v>
      </c>
    </row>
    <row r="9" customFormat="false" ht="19.5" hidden="false" customHeight="true" outlineLevel="0" collapsed="false">
      <c r="A9" s="5" t="s">
        <v>10</v>
      </c>
      <c r="B9" s="5"/>
      <c r="C9" s="5"/>
      <c r="D9" s="5"/>
      <c r="E9" s="5"/>
      <c r="F9" s="5"/>
      <c r="G9" s="5"/>
    </row>
    <row r="10" customFormat="false" ht="15" hidden="false" customHeight="false" outlineLevel="0" collapsed="false">
      <c r="A10" s="6" t="s">
        <v>11</v>
      </c>
      <c r="B10" s="9" t="n">
        <v>500000</v>
      </c>
      <c r="C10" s="8" t="s">
        <v>12</v>
      </c>
    </row>
    <row r="11" customFormat="false" ht="15" hidden="false" customHeight="false" outlineLevel="0" collapsed="false">
      <c r="A11" s="6" t="s">
        <v>13</v>
      </c>
      <c r="B11" s="9" t="n">
        <v>5000</v>
      </c>
    </row>
    <row r="12" customFormat="false" ht="15" hidden="false" customHeight="false" outlineLevel="0" collapsed="false">
      <c r="A12" s="6" t="s">
        <v>14</v>
      </c>
      <c r="B12" s="9" t="n">
        <v>15000</v>
      </c>
    </row>
    <row r="13" customFormat="false" ht="15" hidden="false" customHeight="false" outlineLevel="0" collapsed="false">
      <c r="A13" s="10" t="s">
        <v>15</v>
      </c>
      <c r="B13" s="11" t="n">
        <f aca="false">B10-B11-B12</f>
        <v>480000</v>
      </c>
    </row>
    <row r="14" customFormat="false" ht="15" hidden="false" customHeight="false" outlineLevel="0" collapsed="false">
      <c r="A14" s="6" t="s">
        <v>16</v>
      </c>
      <c r="B14" s="12" t="n">
        <f aca="false">B13/3</f>
        <v>160000</v>
      </c>
      <c r="C14" s="8" t="s">
        <v>17</v>
      </c>
    </row>
    <row r="15" customFormat="false" ht="15" hidden="false" customHeight="false" outlineLevel="0" collapsed="false">
      <c r="A15" s="6" t="s">
        <v>18</v>
      </c>
      <c r="B15" s="9" t="n">
        <v>20000</v>
      </c>
      <c r="C15" s="8" t="s">
        <v>19</v>
      </c>
    </row>
    <row r="16" customFormat="false" ht="15" hidden="false" customHeight="false" outlineLevel="0" collapsed="false">
      <c r="A16" s="10" t="s">
        <v>20</v>
      </c>
      <c r="B16" s="13" t="n">
        <f aca="false">B13-MIN(B15,B14)</f>
        <v>460000</v>
      </c>
    </row>
    <row r="18" customFormat="false" ht="19.5" hidden="false" customHeight="true" outlineLevel="0" collapsed="false">
      <c r="A18" s="5" t="s">
        <v>21</v>
      </c>
      <c r="B18" s="5"/>
      <c r="C18" s="5"/>
      <c r="D18" s="5"/>
      <c r="E18" s="5"/>
      <c r="F18" s="5"/>
      <c r="G18" s="5"/>
    </row>
    <row r="19" customFormat="false" ht="15" hidden="false" customHeight="false" outlineLevel="0" collapsed="false">
      <c r="A19" s="14" t="s">
        <v>22</v>
      </c>
      <c r="B19" s="14" t="s">
        <v>23</v>
      </c>
      <c r="C19" s="14" t="s">
        <v>24</v>
      </c>
    </row>
    <row r="20" customFormat="false" ht="15" hidden="false" customHeight="false" outlineLevel="0" collapsed="false">
      <c r="A20" s="15" t="s">
        <v>25</v>
      </c>
      <c r="B20" s="7" t="n">
        <v>0</v>
      </c>
      <c r="C20" s="8" t="s">
        <v>26</v>
      </c>
    </row>
    <row r="21" customFormat="false" ht="15" hidden="false" customHeight="false" outlineLevel="0" collapsed="false">
      <c r="A21" s="15" t="s">
        <v>27</v>
      </c>
      <c r="B21" s="7" t="n">
        <v>1</v>
      </c>
      <c r="C21" s="8" t="s">
        <v>28</v>
      </c>
    </row>
    <row r="22" customFormat="false" ht="15" hidden="false" customHeight="false" outlineLevel="0" collapsed="false">
      <c r="A22" s="15" t="s">
        <v>29</v>
      </c>
      <c r="B22" s="7" t="n">
        <v>1</v>
      </c>
      <c r="C22" s="8" t="s">
        <v>30</v>
      </c>
    </row>
    <row r="23" customFormat="false" ht="15" hidden="false" customHeight="false" outlineLevel="0" collapsed="false">
      <c r="A23" s="15" t="s">
        <v>31</v>
      </c>
      <c r="B23" s="7" t="n">
        <v>1</v>
      </c>
      <c r="C23" s="8" t="s">
        <v>30</v>
      </c>
    </row>
    <row r="24" customFormat="false" ht="15" hidden="false" customHeight="false" outlineLevel="0" collapsed="false">
      <c r="A24" s="15" t="s">
        <v>32</v>
      </c>
      <c r="B24" s="7" t="n">
        <v>0</v>
      </c>
      <c r="C24" s="8" t="s">
        <v>33</v>
      </c>
    </row>
    <row r="25" customFormat="false" ht="15" hidden="false" customHeight="false" outlineLevel="0" collapsed="false">
      <c r="A25" s="15" t="s">
        <v>34</v>
      </c>
      <c r="B25" s="7" t="n">
        <v>0</v>
      </c>
      <c r="C25" s="8" t="s">
        <v>35</v>
      </c>
    </row>
    <row r="26" customFormat="false" ht="15" hidden="false" customHeight="false" outlineLevel="0" collapsed="false">
      <c r="A26" s="15" t="s">
        <v>36</v>
      </c>
      <c r="B26" s="7" t="n">
        <v>2</v>
      </c>
      <c r="C26" s="8" t="s">
        <v>37</v>
      </c>
    </row>
    <row r="27" customFormat="false" ht="15" hidden="false" customHeight="false" outlineLevel="0" collapsed="false">
      <c r="A27" s="15" t="s">
        <v>38</v>
      </c>
      <c r="B27" s="7" t="n">
        <v>1</v>
      </c>
      <c r="C27" s="8" t="s">
        <v>39</v>
      </c>
    </row>
    <row r="28" customFormat="false" ht="15" hidden="false" customHeight="false" outlineLevel="0" collapsed="false">
      <c r="A28" s="15" t="s">
        <v>40</v>
      </c>
      <c r="B28" s="7" t="n">
        <v>0</v>
      </c>
      <c r="C28" s="8" t="s">
        <v>41</v>
      </c>
    </row>
    <row r="29" customFormat="false" ht="15" hidden="false" customHeight="false" outlineLevel="0" collapsed="false">
      <c r="A29" s="15" t="s">
        <v>42</v>
      </c>
      <c r="B29" s="7" t="n">
        <v>0</v>
      </c>
      <c r="C29" s="8" t="s">
        <v>41</v>
      </c>
    </row>
    <row r="31" customFormat="false" ht="19.5" hidden="false" customHeight="true" outlineLevel="0" collapsed="false">
      <c r="A31" s="5" t="s">
        <v>43</v>
      </c>
      <c r="B31" s="5"/>
      <c r="C31" s="5"/>
      <c r="D31" s="5"/>
      <c r="E31" s="5"/>
      <c r="F31" s="5"/>
      <c r="G31" s="5"/>
    </row>
    <row r="32" customFormat="false" ht="27.75" hidden="false" customHeight="true" outlineLevel="0" collapsed="false">
      <c r="A32" s="16" t="s">
        <v>22</v>
      </c>
      <c r="B32" s="16" t="s">
        <v>23</v>
      </c>
      <c r="C32" s="16" t="s">
        <v>44</v>
      </c>
      <c r="D32" s="16" t="s">
        <v>45</v>
      </c>
      <c r="E32" s="16" t="s">
        <v>46</v>
      </c>
      <c r="F32" s="16" t="s">
        <v>47</v>
      </c>
      <c r="G32" s="16" t="s">
        <v>48</v>
      </c>
    </row>
    <row r="33" customFormat="false" ht="15" hidden="false" customHeight="false" outlineLevel="0" collapsed="false">
      <c r="A33" s="15" t="str">
        <f aca="false">A20</f>
        <v>Suami</v>
      </c>
      <c r="B33" s="17" t="n">
        <f aca="false">B20</f>
        <v>0</v>
      </c>
      <c r="C33" s="18" t="n">
        <f aca="false">Pengiraan!F22</f>
        <v>0</v>
      </c>
      <c r="D33" s="19" t="n">
        <f aca="false">C33</f>
        <v>0</v>
      </c>
      <c r="E33" s="12" t="n">
        <f aca="false">C33*$B$16</f>
        <v>0</v>
      </c>
      <c r="F33" s="12" t="n">
        <f aca="false">IF(B33=0,0,E33/B33)</f>
        <v>0</v>
      </c>
      <c r="G33" s="20" t="str">
        <f aca="false">IF(B33=0,"-",IF(C33=0,"Mahjub (terhalang)","Menerima"))</f>
        <v>-</v>
      </c>
    </row>
    <row r="34" customFormat="false" ht="15" hidden="false" customHeight="false" outlineLevel="0" collapsed="false">
      <c r="A34" s="15" t="str">
        <f aca="false">A21</f>
        <v>Isteri</v>
      </c>
      <c r="B34" s="17" t="n">
        <f aca="false">B21</f>
        <v>1</v>
      </c>
      <c r="C34" s="18" t="n">
        <f aca="false">Pengiraan!F23</f>
        <v>0.125</v>
      </c>
      <c r="D34" s="19" t="n">
        <f aca="false">C34</f>
        <v>0.125</v>
      </c>
      <c r="E34" s="12" t="n">
        <f aca="false">C34*$B$16</f>
        <v>57500</v>
      </c>
      <c r="F34" s="12" t="n">
        <f aca="false">IF(B34=0,0,E34/B34)</f>
        <v>57500</v>
      </c>
      <c r="G34" s="20" t="str">
        <f aca="false">IF(B34=0,"-",IF(C34=0,"Mahjub (terhalang)","Menerima"))</f>
        <v>Menerima</v>
      </c>
    </row>
    <row r="35" customFormat="false" ht="15" hidden="false" customHeight="false" outlineLevel="0" collapsed="false">
      <c r="A35" s="15" t="str">
        <f aca="false">A22</f>
        <v>Bapa</v>
      </c>
      <c r="B35" s="17" t="n">
        <f aca="false">B22</f>
        <v>1</v>
      </c>
      <c r="C35" s="18" t="n">
        <f aca="false">Pengiraan!F24</f>
        <v>0.166666666666667</v>
      </c>
      <c r="D35" s="19" t="n">
        <f aca="false">C35</f>
        <v>0.166666666666667</v>
      </c>
      <c r="E35" s="12" t="n">
        <f aca="false">C35*$B$16</f>
        <v>76666.6666666667</v>
      </c>
      <c r="F35" s="12" t="n">
        <f aca="false">IF(B35=0,0,E35/B35)</f>
        <v>76666.6666666667</v>
      </c>
      <c r="G35" s="20" t="str">
        <f aca="false">IF(B35=0,"-",IF(C35=0,"Mahjub (terhalang)","Menerima"))</f>
        <v>Menerima</v>
      </c>
    </row>
    <row r="36" customFormat="false" ht="15" hidden="false" customHeight="false" outlineLevel="0" collapsed="false">
      <c r="A36" s="15" t="str">
        <f aca="false">A23</f>
        <v>Ibu</v>
      </c>
      <c r="B36" s="17" t="n">
        <f aca="false">B23</f>
        <v>1</v>
      </c>
      <c r="C36" s="18" t="n">
        <f aca="false">Pengiraan!F25</f>
        <v>0.166666666666667</v>
      </c>
      <c r="D36" s="19" t="n">
        <f aca="false">C36</f>
        <v>0.166666666666667</v>
      </c>
      <c r="E36" s="12" t="n">
        <f aca="false">C36*$B$16</f>
        <v>76666.6666666667</v>
      </c>
      <c r="F36" s="12" t="n">
        <f aca="false">IF(B36=0,0,E36/B36)</f>
        <v>76666.6666666667</v>
      </c>
      <c r="G36" s="20" t="str">
        <f aca="false">IF(B36=0,"-",IF(C36=0,"Mahjub (terhalang)","Menerima"))</f>
        <v>Menerima</v>
      </c>
    </row>
    <row r="37" customFormat="false" ht="15" hidden="false" customHeight="false" outlineLevel="0" collapsed="false">
      <c r="A37" s="15" t="str">
        <f aca="false">A24</f>
        <v>Datuk (bapa kepada bapa)</v>
      </c>
      <c r="B37" s="17" t="n">
        <f aca="false">B24</f>
        <v>0</v>
      </c>
      <c r="C37" s="18" t="n">
        <f aca="false">Pengiraan!F26</f>
        <v>0</v>
      </c>
      <c r="D37" s="19" t="n">
        <f aca="false">C37</f>
        <v>0</v>
      </c>
      <c r="E37" s="12" t="n">
        <f aca="false">C37*$B$16</f>
        <v>0</v>
      </c>
      <c r="F37" s="12" t="n">
        <f aca="false">IF(B37=0,0,E37/B37)</f>
        <v>0</v>
      </c>
      <c r="G37" s="20" t="str">
        <f aca="false">IF(B37=0,"-",IF(C37=0,"Mahjub (terhalang)","Menerima"))</f>
        <v>-</v>
      </c>
    </row>
    <row r="38" customFormat="false" ht="15" hidden="false" customHeight="false" outlineLevel="0" collapsed="false">
      <c r="A38" s="15" t="str">
        <f aca="false">A25</f>
        <v>Nenek</v>
      </c>
      <c r="B38" s="17" t="n">
        <f aca="false">B25</f>
        <v>0</v>
      </c>
      <c r="C38" s="18" t="n">
        <f aca="false">Pengiraan!F27</f>
        <v>0</v>
      </c>
      <c r="D38" s="19" t="n">
        <f aca="false">C38</f>
        <v>0</v>
      </c>
      <c r="E38" s="12" t="n">
        <f aca="false">C38*$B$16</f>
        <v>0</v>
      </c>
      <c r="F38" s="12" t="n">
        <f aca="false">IF(B38=0,0,E38/B38)</f>
        <v>0</v>
      </c>
      <c r="G38" s="20" t="str">
        <f aca="false">IF(B38=0,"-",IF(C38=0,"Mahjub (terhalang)","Menerima"))</f>
        <v>-</v>
      </c>
    </row>
    <row r="39" customFormat="false" ht="15" hidden="false" customHeight="false" outlineLevel="0" collapsed="false">
      <c r="A39" s="15" t="str">
        <f aca="false">A26</f>
        <v>Anak lelaki</v>
      </c>
      <c r="B39" s="17" t="n">
        <f aca="false">B26</f>
        <v>2</v>
      </c>
      <c r="C39" s="18" t="n">
        <f aca="false">Pengiraan!F28</f>
        <v>0.433333333333333</v>
      </c>
      <c r="D39" s="19" t="n">
        <f aca="false">C39</f>
        <v>0.433333333333333</v>
      </c>
      <c r="E39" s="12" t="n">
        <f aca="false">C39*$B$16</f>
        <v>199333.333333333</v>
      </c>
      <c r="F39" s="12" t="n">
        <f aca="false">IF(B39=0,0,E39/B39)</f>
        <v>99666.6666666667</v>
      </c>
      <c r="G39" s="20" t="str">
        <f aca="false">IF(B39=0,"-",IF(C39=0,"Mahjub (terhalang)","Menerima"))</f>
        <v>Menerima</v>
      </c>
    </row>
    <row r="40" customFormat="false" ht="15" hidden="false" customHeight="false" outlineLevel="0" collapsed="false">
      <c r="A40" s="15" t="str">
        <f aca="false">A27</f>
        <v>Anak perempuan</v>
      </c>
      <c r="B40" s="17" t="n">
        <f aca="false">B27</f>
        <v>1</v>
      </c>
      <c r="C40" s="18" t="n">
        <f aca="false">Pengiraan!F29</f>
        <v>0.108333333333333</v>
      </c>
      <c r="D40" s="19" t="n">
        <f aca="false">C40</f>
        <v>0.108333333333333</v>
      </c>
      <c r="E40" s="12" t="n">
        <f aca="false">C40*$B$16</f>
        <v>49833.3333333333</v>
      </c>
      <c r="F40" s="12" t="n">
        <f aca="false">IF(B40=0,0,E40/B40)</f>
        <v>49833.3333333333</v>
      </c>
      <c r="G40" s="20" t="str">
        <f aca="false">IF(B40=0,"-",IF(C40=0,"Mahjub (terhalang)","Menerima"))</f>
        <v>Menerima</v>
      </c>
    </row>
    <row r="41" customFormat="false" ht="15" hidden="false" customHeight="false" outlineLevel="0" collapsed="false">
      <c r="A41" s="15" t="str">
        <f aca="false">A28</f>
        <v>Saudara lelaki kandung</v>
      </c>
      <c r="B41" s="17" t="n">
        <f aca="false">B28</f>
        <v>0</v>
      </c>
      <c r="C41" s="18" t="n">
        <f aca="false">Pengiraan!F30</f>
        <v>0</v>
      </c>
      <c r="D41" s="19" t="n">
        <f aca="false">C41</f>
        <v>0</v>
      </c>
      <c r="E41" s="12" t="n">
        <f aca="false">C41*$B$16</f>
        <v>0</v>
      </c>
      <c r="F41" s="12" t="n">
        <f aca="false">IF(B41=0,0,E41/B41)</f>
        <v>0</v>
      </c>
      <c r="G41" s="20" t="str">
        <f aca="false">IF(B41=0,"-",IF(C41=0,"Mahjub (terhalang)","Menerima"))</f>
        <v>-</v>
      </c>
    </row>
    <row r="42" customFormat="false" ht="15" hidden="false" customHeight="false" outlineLevel="0" collapsed="false">
      <c r="A42" s="15" t="str">
        <f aca="false">A29</f>
        <v>Saudara perempuan kandung</v>
      </c>
      <c r="B42" s="17" t="n">
        <f aca="false">B29</f>
        <v>0</v>
      </c>
      <c r="C42" s="18" t="n">
        <f aca="false">Pengiraan!F31</f>
        <v>0</v>
      </c>
      <c r="D42" s="19" t="n">
        <f aca="false">C42</f>
        <v>0</v>
      </c>
      <c r="E42" s="12" t="n">
        <f aca="false">C42*$B$16</f>
        <v>0</v>
      </c>
      <c r="F42" s="12" t="n">
        <f aca="false">IF(B42=0,0,E42/B42)</f>
        <v>0</v>
      </c>
      <c r="G42" s="20" t="str">
        <f aca="false">IF(B42=0,"-",IF(C42=0,"Mahjub (terhalang)","Menerima"))</f>
        <v>-</v>
      </c>
    </row>
    <row r="43" customFormat="false" ht="15" hidden="false" customHeight="false" outlineLevel="0" collapsed="false">
      <c r="A43" s="15" t="s">
        <v>49</v>
      </c>
      <c r="B43" s="20" t="s">
        <v>50</v>
      </c>
      <c r="C43" s="18" t="n">
        <f aca="false">Pengiraan!B39</f>
        <v>0</v>
      </c>
      <c r="D43" s="19" t="n">
        <f aca="false">C43</f>
        <v>0</v>
      </c>
      <c r="E43" s="12" t="n">
        <f aca="false">C43*$B$16</f>
        <v>0</v>
      </c>
      <c r="F43" s="20" t="s">
        <v>50</v>
      </c>
      <c r="G43" s="20" t="str">
        <f aca="false">IF(C43=0,"-","Diserahkan ke Baitulmal")</f>
        <v>-</v>
      </c>
    </row>
    <row r="44" customFormat="false" ht="15" hidden="false" customHeight="false" outlineLevel="0" collapsed="false">
      <c r="A44" s="21" t="s">
        <v>51</v>
      </c>
      <c r="B44" s="22"/>
      <c r="C44" s="23" t="n">
        <f aca="false">SUM(C33:C43)</f>
        <v>1</v>
      </c>
      <c r="D44" s="24" t="n">
        <f aca="false">C44</f>
        <v>1</v>
      </c>
      <c r="E44" s="25" t="n">
        <f aca="false">SUM(E33:E43)</f>
        <v>460000</v>
      </c>
      <c r="F44" s="22"/>
      <c r="G44" s="22"/>
    </row>
    <row r="46" customFormat="false" ht="15" hidden="false" customHeight="false" outlineLevel="0" collapsed="false">
      <c r="A46" s="26" t="str">
        <f aca="false">IF(ROUND(C44,6)=1,"SEMAKAN: OK - jumlah bahagian = 100% daripada harta boleh difaraidkan.","SEMAKAN: Sila semak senarai waris - jumlah bahagian tidak sama dengan 100%.")</f>
        <v>SEMAKAN: OK - jumlah bahagian = 100% daripada harta boleh difaraidkan.</v>
      </c>
      <c r="B46" s="26"/>
      <c r="C46" s="26"/>
      <c r="D46" s="26"/>
      <c r="E46" s="26"/>
      <c r="F46" s="26"/>
      <c r="G46" s="26"/>
    </row>
    <row r="48" customFormat="false" ht="15" hidden="false" customHeight="true" outlineLevel="0" collapsed="false">
      <c r="A48" s="27" t="s">
        <v>52</v>
      </c>
      <c r="B48" s="27"/>
      <c r="C48" s="27"/>
      <c r="D48" s="27"/>
      <c r="E48" s="27"/>
      <c r="F48" s="27"/>
      <c r="G48" s="27"/>
    </row>
    <row r="49" customFormat="false" ht="15" hidden="false" customHeight="false" outlineLevel="0" collapsed="false">
      <c r="A49" s="27"/>
      <c r="B49" s="27"/>
      <c r="C49" s="27"/>
      <c r="D49" s="27"/>
      <c r="E49" s="27"/>
      <c r="F49" s="27"/>
      <c r="G49" s="27"/>
    </row>
  </sheetData>
  <mergeCells count="9">
    <mergeCell ref="A1:G1"/>
    <mergeCell ref="A2:G2"/>
    <mergeCell ref="A3:G3"/>
    <mergeCell ref="A5:G5"/>
    <mergeCell ref="A9:G9"/>
    <mergeCell ref="A18:G18"/>
    <mergeCell ref="A31:G31"/>
    <mergeCell ref="A46:G46"/>
    <mergeCell ref="A48:G4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6"/>
    <col collapsed="false" customWidth="true" hidden="false" outlineLevel="0" max="5" min="2" style="1" width="14"/>
    <col collapsed="false" customWidth="true" hidden="false" outlineLevel="0" max="6" min="6" style="1" width="16"/>
  </cols>
  <sheetData>
    <row r="1" customFormat="false" ht="15" hidden="false" customHeight="false" outlineLevel="0" collapsed="false">
      <c r="A1" s="28" t="s">
        <v>53</v>
      </c>
    </row>
    <row r="3" customFormat="false" ht="15" hidden="false" customHeight="false" outlineLevel="0" collapsed="false">
      <c r="A3" s="10" t="s">
        <v>54</v>
      </c>
    </row>
    <row r="4" customFormat="false" ht="15" hidden="false" customHeight="false" outlineLevel="0" collapsed="false">
      <c r="A4" s="29" t="s">
        <v>55</v>
      </c>
      <c r="B4" s="30" t="n">
        <f aca="false">'Kalkulator Faraid'!B26</f>
        <v>2</v>
      </c>
    </row>
    <row r="5" customFormat="false" ht="15" hidden="false" customHeight="false" outlineLevel="0" collapsed="false">
      <c r="A5" s="29" t="s">
        <v>56</v>
      </c>
      <c r="B5" s="30" t="n">
        <f aca="false">'Kalkulator Faraid'!B27</f>
        <v>1</v>
      </c>
    </row>
    <row r="6" customFormat="false" ht="15" hidden="false" customHeight="false" outlineLevel="0" collapsed="false">
      <c r="A6" s="29" t="s">
        <v>57</v>
      </c>
      <c r="B6" s="30" t="n">
        <f aca="false">IF(B4+B5&gt;0,1,0)</f>
        <v>1</v>
      </c>
    </row>
    <row r="7" customFormat="false" ht="15" hidden="false" customHeight="false" outlineLevel="0" collapsed="false">
      <c r="A7" s="29" t="s">
        <v>25</v>
      </c>
      <c r="B7" s="30" t="n">
        <f aca="false">IF('Kalkulator Faraid'!B20&gt;0,1,0)</f>
        <v>0</v>
      </c>
    </row>
    <row r="8" customFormat="false" ht="15" hidden="false" customHeight="false" outlineLevel="0" collapsed="false">
      <c r="A8" s="29" t="s">
        <v>58</v>
      </c>
      <c r="B8" s="30" t="n">
        <f aca="false">'Kalkulator Faraid'!B21</f>
        <v>1</v>
      </c>
    </row>
    <row r="9" customFormat="false" ht="15" hidden="false" customHeight="false" outlineLevel="0" collapsed="false">
      <c r="A9" s="29" t="s">
        <v>29</v>
      </c>
      <c r="B9" s="30" t="n">
        <f aca="false">IF('Kalkulator Faraid'!B22&gt;0,1,0)</f>
        <v>1</v>
      </c>
    </row>
    <row r="10" customFormat="false" ht="15" hidden="false" customHeight="false" outlineLevel="0" collapsed="false">
      <c r="A10" s="29" t="s">
        <v>31</v>
      </c>
      <c r="B10" s="30" t="n">
        <f aca="false">IF('Kalkulator Faraid'!B23&gt;0,1,0)</f>
        <v>1</v>
      </c>
    </row>
    <row r="11" customFormat="false" ht="15" hidden="false" customHeight="false" outlineLevel="0" collapsed="false">
      <c r="A11" s="29" t="s">
        <v>59</v>
      </c>
      <c r="B11" s="30" t="n">
        <f aca="false">IF(B9=1,0,IF('Kalkulator Faraid'!B24&gt;0,1,0))</f>
        <v>0</v>
      </c>
    </row>
    <row r="12" customFormat="false" ht="15" hidden="false" customHeight="false" outlineLevel="0" collapsed="false">
      <c r="A12" s="29" t="s">
        <v>60</v>
      </c>
      <c r="B12" s="30" t="n">
        <f aca="false">IF(B10=1,0,'Kalkulator Faraid'!B25)</f>
        <v>0</v>
      </c>
    </row>
    <row r="13" customFormat="false" ht="15" hidden="false" customHeight="false" outlineLevel="0" collapsed="false">
      <c r="A13" s="29" t="s">
        <v>61</v>
      </c>
      <c r="B13" s="30" t="n">
        <f aca="false">'Kalkulator Faraid'!B28</f>
        <v>0</v>
      </c>
    </row>
    <row r="14" customFormat="false" ht="15" hidden="false" customHeight="false" outlineLevel="0" collapsed="false">
      <c r="A14" s="29" t="s">
        <v>62</v>
      </c>
      <c r="B14" s="30" t="n">
        <f aca="false">'Kalkulator Faraid'!B29</f>
        <v>0</v>
      </c>
    </row>
    <row r="15" customFormat="false" ht="15" hidden="false" customHeight="false" outlineLevel="0" collapsed="false">
      <c r="A15" s="29" t="s">
        <v>63</v>
      </c>
      <c r="B15" s="30" t="n">
        <f aca="false">IF(OR(B4&gt;0,B9=1,B11=1),0,1)</f>
        <v>0</v>
      </c>
    </row>
    <row r="16" customFormat="false" ht="15" hidden="false" customHeight="false" outlineLevel="0" collapsed="false">
      <c r="A16" s="29" t="s">
        <v>64</v>
      </c>
      <c r="B16" s="30" t="n">
        <f aca="false">B13*B15</f>
        <v>0</v>
      </c>
    </row>
    <row r="17" customFormat="false" ht="15" hidden="false" customHeight="false" outlineLevel="0" collapsed="false">
      <c r="A17" s="29" t="s">
        <v>65</v>
      </c>
      <c r="B17" s="30" t="n">
        <f aca="false">B14*B15</f>
        <v>0</v>
      </c>
    </row>
    <row r="18" customFormat="false" ht="15" hidden="false" customHeight="false" outlineLevel="0" collapsed="false">
      <c r="A18" s="29" t="s">
        <v>66</v>
      </c>
      <c r="B18" s="30" t="n">
        <f aca="false">B13+B14</f>
        <v>0</v>
      </c>
    </row>
    <row r="20" customFormat="false" ht="15" hidden="false" customHeight="false" outlineLevel="0" collapsed="false">
      <c r="A20" s="10" t="s">
        <v>67</v>
      </c>
    </row>
    <row r="21" customFormat="false" ht="15" hidden="false" customHeight="false" outlineLevel="0" collapsed="false">
      <c r="A21" s="31" t="s">
        <v>22</v>
      </c>
      <c r="B21" s="31" t="s">
        <v>68</v>
      </c>
      <c r="C21" s="31" t="s">
        <v>69</v>
      </c>
      <c r="D21" s="31" t="s">
        <v>70</v>
      </c>
      <c r="E21" s="31" t="s">
        <v>71</v>
      </c>
      <c r="F21" s="31" t="s">
        <v>72</v>
      </c>
    </row>
    <row r="22" customFormat="false" ht="15" hidden="false" customHeight="false" outlineLevel="0" collapsed="false">
      <c r="A22" s="29" t="s">
        <v>25</v>
      </c>
      <c r="B22" s="30" t="n">
        <f aca="false">B7</f>
        <v>0</v>
      </c>
      <c r="C22" s="32" t="n">
        <f aca="false">IF(B7=0,0,IF(B6=1,0.25,0.5))</f>
        <v>0</v>
      </c>
      <c r="D22" s="32" t="s">
        <v>73</v>
      </c>
      <c r="E22" s="32" t="s">
        <v>73</v>
      </c>
      <c r="F22" s="32" t="n">
        <f aca="false">C22*$B$34+D22+E22</f>
        <v>0</v>
      </c>
    </row>
    <row r="23" customFormat="false" ht="15" hidden="false" customHeight="false" outlineLevel="0" collapsed="false">
      <c r="A23" s="29" t="s">
        <v>27</v>
      </c>
      <c r="B23" s="30" t="n">
        <f aca="false">B8</f>
        <v>1</v>
      </c>
      <c r="C23" s="32" t="n">
        <f aca="false">IF(B8=0,0,IF(B6=1,1/8,0.25))</f>
        <v>0.125</v>
      </c>
      <c r="D23" s="32" t="s">
        <v>73</v>
      </c>
      <c r="E23" s="32" t="s">
        <v>73</v>
      </c>
      <c r="F23" s="32" t="n">
        <f aca="false">C23*$B$34+D23+E23</f>
        <v>0.125</v>
      </c>
    </row>
    <row r="24" customFormat="false" ht="15" hidden="false" customHeight="false" outlineLevel="0" collapsed="false">
      <c r="A24" s="29" t="s">
        <v>29</v>
      </c>
      <c r="B24" s="30" t="n">
        <f aca="false">B9</f>
        <v>1</v>
      </c>
      <c r="C24" s="32" t="n">
        <f aca="false">IF(B9=0,0,IF(B6=1,1/6,0))</f>
        <v>0.166666666666667</v>
      </c>
      <c r="D24" s="32" t="n">
        <f aca="false">IF($B$36=2,$B$35,0)</f>
        <v>0</v>
      </c>
      <c r="E24" s="32" t="n">
        <f aca="false">IF(AND($B$36=0,$B$38&gt;0),$B$35*C24/$B$38,0)</f>
        <v>0</v>
      </c>
      <c r="F24" s="32" t="n">
        <f aca="false">C24*$B$34+D24+E24</f>
        <v>0.166666666666667</v>
      </c>
    </row>
    <row r="25" customFormat="false" ht="15" hidden="false" customHeight="false" outlineLevel="0" collapsed="false">
      <c r="A25" s="29" t="s">
        <v>31</v>
      </c>
      <c r="B25" s="30" t="n">
        <f aca="false">B10</f>
        <v>1</v>
      </c>
      <c r="C25" s="32" t="n">
        <f aca="false">IF(B10=0,0,IF(AND(B9=1,B6=0,B18=0,B7+B8&gt;0),(1-C22-C23)/3,IF(OR(B6=1,B18&gt;=2),1/6,1/3)))</f>
        <v>0.166666666666667</v>
      </c>
      <c r="D25" s="32" t="s">
        <v>73</v>
      </c>
      <c r="E25" s="32" t="n">
        <f aca="false">IF(AND($B$36=0,$B$38&gt;0),$B$35*C25/$B$38,0)</f>
        <v>0</v>
      </c>
      <c r="F25" s="32" t="n">
        <f aca="false">C25*$B$34+D25+E25</f>
        <v>0.166666666666667</v>
      </c>
    </row>
    <row r="26" customFormat="false" ht="15" hidden="false" customHeight="false" outlineLevel="0" collapsed="false">
      <c r="A26" s="29" t="s">
        <v>74</v>
      </c>
      <c r="B26" s="30" t="n">
        <f aca="false">B11</f>
        <v>0</v>
      </c>
      <c r="C26" s="32" t="n">
        <f aca="false">IF(B11=0,0,IF(B6=1,1/6,0))</f>
        <v>0</v>
      </c>
      <c r="D26" s="32" t="n">
        <f aca="false">IF($B$36=3,$B$35,0)</f>
        <v>0</v>
      </c>
      <c r="E26" s="32" t="n">
        <f aca="false">IF(AND($B$36=0,$B$38&gt;0),$B$35*C26/$B$38,0)</f>
        <v>0</v>
      </c>
      <c r="F26" s="32" t="n">
        <f aca="false">C26*$B$34+D26+E26</f>
        <v>0</v>
      </c>
    </row>
    <row r="27" customFormat="false" ht="15" hidden="false" customHeight="false" outlineLevel="0" collapsed="false">
      <c r="A27" s="29" t="s">
        <v>34</v>
      </c>
      <c r="B27" s="30" t="n">
        <f aca="false">B12</f>
        <v>0</v>
      </c>
      <c r="C27" s="32" t="n">
        <f aca="false">IF(B12=0,0,1/6)</f>
        <v>0</v>
      </c>
      <c r="D27" s="32" t="s">
        <v>73</v>
      </c>
      <c r="E27" s="32" t="n">
        <f aca="false">IF(AND($B$36=0,$B$38&gt;0),$B$35*C27/$B$38,0)</f>
        <v>0</v>
      </c>
      <c r="F27" s="32" t="n">
        <f aca="false">C27*$B$34+D27+E27</f>
        <v>0</v>
      </c>
    </row>
    <row r="28" customFormat="false" ht="15" hidden="false" customHeight="false" outlineLevel="0" collapsed="false">
      <c r="A28" s="29" t="s">
        <v>36</v>
      </c>
      <c r="B28" s="30" t="n">
        <f aca="false">B4</f>
        <v>2</v>
      </c>
      <c r="C28" s="32" t="s">
        <v>73</v>
      </c>
      <c r="D28" s="32" t="n">
        <f aca="false">IF(AND($B$36=1,$B$37&gt;0),$B$35*2*$B$4/$B$37,0)</f>
        <v>0.433333333333333</v>
      </c>
      <c r="E28" s="32" t="n">
        <f aca="false">IF(AND($B$36=0,$B$38&gt;0),$B$35*C28/$B$38,0)</f>
        <v>0</v>
      </c>
      <c r="F28" s="32" t="n">
        <f aca="false">C28*$B$34+D28+E28</f>
        <v>0.433333333333333</v>
      </c>
    </row>
    <row r="29" customFormat="false" ht="15" hidden="false" customHeight="false" outlineLevel="0" collapsed="false">
      <c r="A29" s="29" t="s">
        <v>38</v>
      </c>
      <c r="B29" s="30" t="n">
        <f aca="false">B5</f>
        <v>1</v>
      </c>
      <c r="C29" s="32" t="n">
        <f aca="false">IF(B4&gt;0,0,IF(B5=0,0,IF(B5=1,0.5,2/3)))</f>
        <v>0</v>
      </c>
      <c r="D29" s="32" t="n">
        <f aca="false">IF(AND($B$36=1,$B$37&gt;0),$B$35*$B$5/$B$37,0)</f>
        <v>0.108333333333333</v>
      </c>
      <c r="E29" s="32" t="n">
        <f aca="false">IF(AND($B$36=0,$B$38&gt;0),$B$35*C29/$B$38,0)</f>
        <v>0</v>
      </c>
      <c r="F29" s="32" t="n">
        <f aca="false">C29*$B$34+D29+E29</f>
        <v>0.108333333333333</v>
      </c>
    </row>
    <row r="30" customFormat="false" ht="15" hidden="false" customHeight="false" outlineLevel="0" collapsed="false">
      <c r="A30" s="29" t="s">
        <v>40</v>
      </c>
      <c r="B30" s="30" t="n">
        <f aca="false">B16</f>
        <v>0</v>
      </c>
      <c r="C30" s="32" t="s">
        <v>73</v>
      </c>
      <c r="D30" s="32" t="n">
        <f aca="false">IF(AND($B$36=4,$B$37&gt;0),$B$35*2*$B$16/$B$37,0)</f>
        <v>0</v>
      </c>
      <c r="E30" s="32" t="n">
        <f aca="false">IF(AND($B$36=0,$B$38&gt;0),$B$35*C30/$B$38,0)</f>
        <v>0</v>
      </c>
      <c r="F30" s="32" t="n">
        <f aca="false">C30*$B$34+D30+E30</f>
        <v>0</v>
      </c>
    </row>
    <row r="31" customFormat="false" ht="15" hidden="false" customHeight="false" outlineLevel="0" collapsed="false">
      <c r="A31" s="29" t="s">
        <v>42</v>
      </c>
      <c r="B31" s="30" t="n">
        <f aca="false">B17</f>
        <v>0</v>
      </c>
      <c r="C31" s="32" t="n">
        <f aca="false">IF(B17=0,0,IF(B16&gt;0,0,IF(B5&gt;0,0,IF(B17=1,0.5,2/3))))</f>
        <v>0</v>
      </c>
      <c r="D31" s="32" t="n">
        <f aca="false">IF(AND($B$36=4,$B$37&gt;0),$B$35*$B$17/$B$37,IF($B$36=5,$B$35,0))</f>
        <v>0</v>
      </c>
      <c r="E31" s="32" t="n">
        <f aca="false">IF(AND($B$36=0,$B$38&gt;0),$B$35*C31/$B$38,0)</f>
        <v>0</v>
      </c>
      <c r="F31" s="32" t="n">
        <f aca="false">C31*$B$34+D31+E31</f>
        <v>0</v>
      </c>
    </row>
    <row r="33" customFormat="false" ht="15" hidden="false" customHeight="false" outlineLevel="0" collapsed="false">
      <c r="A33" s="33" t="s">
        <v>75</v>
      </c>
      <c r="B33" s="32" t="n">
        <f aca="false">SUM(C22:C31)</f>
        <v>0.458333333333333</v>
      </c>
    </row>
    <row r="34" customFormat="false" ht="15" hidden="false" customHeight="false" outlineLevel="0" collapsed="false">
      <c r="A34" s="33" t="s">
        <v>76</v>
      </c>
      <c r="B34" s="32" t="n">
        <f aca="false">IF(B33&gt;1,1/B33,1)</f>
        <v>1</v>
      </c>
    </row>
    <row r="35" customFormat="false" ht="15" hidden="false" customHeight="false" outlineLevel="0" collapsed="false">
      <c r="A35" s="33" t="s">
        <v>77</v>
      </c>
      <c r="B35" s="32" t="n">
        <f aca="false">MAX(0,1-B33)</f>
        <v>0.541666666666667</v>
      </c>
    </row>
    <row r="36" customFormat="false" ht="15" hidden="false" customHeight="false" outlineLevel="0" collapsed="false">
      <c r="A36" s="33" t="s">
        <v>78</v>
      </c>
      <c r="B36" s="30" t="n">
        <f aca="false">IF(B4&gt;0,1,IF(B9=1,2,IF(B11=1,3,IF(B16&gt;0,4,IF(AND(B5&gt;0,B17&gt;0),5,0)))))</f>
        <v>1</v>
      </c>
    </row>
    <row r="37" customFormat="false" ht="15" hidden="false" customHeight="false" outlineLevel="0" collapsed="false">
      <c r="A37" s="33" t="s">
        <v>79</v>
      </c>
      <c r="B37" s="30" t="n">
        <f aca="false">IF(B36=1,2*B4+B5,IF(B36=4,2*B16+B17,IF(B36=5,B17,IF(B36=0,0,1))))</f>
        <v>5</v>
      </c>
    </row>
    <row r="38" customFormat="false" ht="15" hidden="false" customHeight="false" outlineLevel="0" collapsed="false">
      <c r="A38" s="33" t="s">
        <v>80</v>
      </c>
      <c r="B38" s="32" t="n">
        <f aca="false">IF(B36=0,B33-C22-C23,0)</f>
        <v>0</v>
      </c>
    </row>
    <row r="39" customFormat="false" ht="15" hidden="false" customHeight="false" outlineLevel="0" collapsed="false">
      <c r="A39" s="33" t="s">
        <v>81</v>
      </c>
      <c r="B39" s="32" t="n">
        <f aca="false">IF(AND(B36=0,B35&gt;0,B38&lt;=0),B35,0)</f>
        <v>0</v>
      </c>
    </row>
    <row r="40" customFormat="false" ht="15" hidden="false" customHeight="false" outlineLevel="0" collapsed="false">
      <c r="A40" s="33" t="s">
        <v>82</v>
      </c>
      <c r="B40" s="32" t="n">
        <f aca="false">SUM(F22:F31)+B39</f>
        <v>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10"/>
  </cols>
  <sheetData>
    <row r="1" customFormat="false" ht="15" hidden="false" customHeight="false" outlineLevel="0" collapsed="false">
      <c r="A1" s="34" t="s">
        <v>83</v>
      </c>
    </row>
    <row r="2" customFormat="false" ht="15" hidden="false" customHeight="false" outlineLevel="0" collapsed="false">
      <c r="A2" s="35"/>
    </row>
    <row r="3" customFormat="false" ht="15" hidden="false" customHeight="false" outlineLevel="0" collapsed="false">
      <c r="A3" s="35" t="s">
        <v>84</v>
      </c>
    </row>
    <row r="4" customFormat="false" ht="15" hidden="false" customHeight="false" outlineLevel="0" collapsed="false">
      <c r="A4" s="35" t="s">
        <v>85</v>
      </c>
    </row>
    <row r="5" customFormat="false" ht="15" hidden="false" customHeight="false" outlineLevel="0" collapsed="false">
      <c r="A5" s="35" t="s">
        <v>86</v>
      </c>
    </row>
    <row r="6" customFormat="false" ht="15" hidden="false" customHeight="false" outlineLevel="0" collapsed="false">
      <c r="A6" s="35" t="s">
        <v>87</v>
      </c>
    </row>
    <row r="7" customFormat="false" ht="15" hidden="false" customHeight="false" outlineLevel="0" collapsed="false">
      <c r="A7" s="35"/>
    </row>
    <row r="8" customFormat="false" ht="15" hidden="false" customHeight="false" outlineLevel="0" collapsed="false">
      <c r="A8" s="34" t="s">
        <v>88</v>
      </c>
    </row>
    <row r="9" customFormat="false" ht="15" hidden="false" customHeight="false" outlineLevel="0" collapsed="false">
      <c r="A9" s="35" t="s">
        <v>89</v>
      </c>
    </row>
    <row r="10" customFormat="false" ht="15" hidden="false" customHeight="false" outlineLevel="0" collapsed="false">
      <c r="A10" s="35" t="s">
        <v>90</v>
      </c>
    </row>
    <row r="11" customFormat="false" ht="15" hidden="false" customHeight="false" outlineLevel="0" collapsed="false">
      <c r="A11" s="35" t="s">
        <v>91</v>
      </c>
    </row>
    <row r="12" customFormat="false" ht="23.85" hidden="false" customHeight="false" outlineLevel="0" collapsed="false">
      <c r="A12" s="35" t="s">
        <v>92</v>
      </c>
    </row>
    <row r="13" customFormat="false" ht="15" hidden="false" customHeight="false" outlineLevel="0" collapsed="false">
      <c r="A13" s="35" t="s">
        <v>93</v>
      </c>
    </row>
    <row r="14" customFormat="false" ht="23.85" hidden="false" customHeight="false" outlineLevel="0" collapsed="false">
      <c r="A14" s="35" t="s">
        <v>94</v>
      </c>
    </row>
    <row r="15" customFormat="false" ht="23.85" hidden="false" customHeight="false" outlineLevel="0" collapsed="false">
      <c r="A15" s="35" t="s">
        <v>95</v>
      </c>
    </row>
    <row r="16" customFormat="false" ht="15" hidden="false" customHeight="false" outlineLevel="0" collapsed="false">
      <c r="A16" s="35" t="s">
        <v>96</v>
      </c>
    </row>
    <row r="17" customFormat="false" ht="15" hidden="false" customHeight="false" outlineLevel="0" collapsed="false">
      <c r="A17" s="35" t="s">
        <v>97</v>
      </c>
    </row>
    <row r="18" customFormat="false" ht="15" hidden="false" customHeight="false" outlineLevel="0" collapsed="false">
      <c r="A18" s="35"/>
    </row>
    <row r="19" customFormat="false" ht="15" hidden="false" customHeight="false" outlineLevel="0" collapsed="false">
      <c r="A19" s="34" t="s">
        <v>98</v>
      </c>
    </row>
    <row r="20" customFormat="false" ht="23.85" hidden="false" customHeight="false" outlineLevel="0" collapsed="false">
      <c r="A20" s="35" t="s">
        <v>99</v>
      </c>
    </row>
    <row r="21" customFormat="false" ht="15" hidden="false" customHeight="false" outlineLevel="0" collapsed="false">
      <c r="A21" s="35" t="s">
        <v>100</v>
      </c>
    </row>
    <row r="22" customFormat="false" ht="23.85" hidden="false" customHeight="false" outlineLevel="0" collapsed="false">
      <c r="A22" s="35" t="s">
        <v>101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2026-09-18T14:29:19Z</dcterms:created>
  <dc:creator>openpyxl</dc:creator>
  <dc:description/>
  <dc:language>en-US</dc:language>
  <cp:lastModifiedBy/>
  <dcterms:modified xsi:type="dcterms:W3CDTF">2026-09-18T14:29:19Z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